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11340" windowHeight="8580" tabRatio="781" activeTab="0"/>
  </bookViews>
  <sheets>
    <sheet name="Børn og Undervisning-drift" sheetId="29" r:id="rId1"/>
    <sheet name="Børn og Undervisning-anlæg" sheetId="35" r:id="rId2"/>
    <sheet name="Ark1" sheetId="41" r:id="rId3"/>
    <sheet name="Ark3" sheetId="43" r:id="rId4"/>
    <sheet name="Ark4" sheetId="44" r:id="rId5"/>
    <sheet name="Ark5" sheetId="45" r:id="rId6"/>
    <sheet name="Ark6" sheetId="46" r:id="rId7"/>
    <sheet name="Ark7" sheetId="47" r:id="rId8"/>
    <sheet name="Ark8" sheetId="48" r:id="rId9"/>
    <sheet name="Ark9" sheetId="49" r:id="rId10"/>
    <sheet name="Ark10" sheetId="50" r:id="rId11"/>
    <sheet name="Ark11" sheetId="51" r:id="rId12"/>
    <sheet name="Ark12" sheetId="52" r:id="rId13"/>
    <sheet name="Ark13" sheetId="53" r:id="rId14"/>
    <sheet name="Ark14" sheetId="54" r:id="rId15"/>
    <sheet name="Ark15" sheetId="55" r:id="rId16"/>
    <sheet name="Ark16" sheetId="56" r:id="rId17"/>
    <sheet name="Ark17" sheetId="57" r:id="rId18"/>
    <sheet name="Ark18" sheetId="58" r:id="rId19"/>
    <sheet name="Ark19" sheetId="59" r:id="rId20"/>
    <sheet name="Ark20" sheetId="60" r:id="rId21"/>
  </sheets>
  <definedNames>
    <definedName name="_xlnm.Print_Titles" localSheetId="0">'Børn og Undervisning-drift'!$6:$6</definedName>
  </definedNames>
  <calcPr calcId="145621"/>
</workbook>
</file>

<file path=xl/sharedStrings.xml><?xml version="1.0" encoding="utf-8"?>
<sst xmlns="http://schemas.openxmlformats.org/spreadsheetml/2006/main" count="257" uniqueCount="197">
  <si>
    <t>Udvalg: Børn og Undervisning</t>
  </si>
  <si>
    <t>Drift</t>
  </si>
  <si>
    <t>Anlæg</t>
  </si>
  <si>
    <t>Dok.nr.</t>
  </si>
  <si>
    <t>+ = overskud,     - =  underskud</t>
  </si>
  <si>
    <t>Indenfor rammen:</t>
  </si>
  <si>
    <t>Anlægsprojekter</t>
  </si>
  <si>
    <t>Konto 
(sted)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</si>
  <si>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</si>
  <si>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</si>
  <si>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</si>
  <si>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</si>
  <si>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</si>
  <si>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</si>
  <si>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</si>
  <si>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</si>
  <si>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</si>
  <si>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</si>
  <si>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</si>
  <si>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</si>
  <si>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</si>
  <si>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</si>
  <si>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</si>
  <si>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</si>
  <si>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</si>
  <si>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</si>
  <si>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</si>
  <si>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</si>
  <si>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</si>
  <si>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</si>
  <si>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</si>
  <si>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</si>
  <si>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</si>
  <si>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</si>
  <si>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</si>
  <si>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</si>
  <si>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</si>
  <si>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</si>
  <si>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</si>
  <si>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</si>
  <si>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</si>
  <si>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</si>
  <si>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</si>
  <si>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</si>
  <si>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</si>
  <si>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</si>
  <si>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</si>
  <si>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</si>
  <si>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</si>
  <si>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</si>
  <si>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</si>
  <si>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</si>
  <si>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</si>
  <si>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</si>
  <si>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</si>
  <si>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</si>
  <si>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520 m.fl.</t>
  </si>
  <si>
    <t>PPR</t>
  </si>
  <si>
    <t>Børnetandplejen</t>
  </si>
  <si>
    <t>Tippen - skoledel</t>
  </si>
  <si>
    <t>Tippen - Døgndel</t>
  </si>
  <si>
    <t>Borgerservice</t>
  </si>
  <si>
    <t>Fritidsklubben Isbj.parken, SFO 2</t>
  </si>
  <si>
    <t>Juniorklubben Isbj.parken SFO3</t>
  </si>
  <si>
    <t>Thorstrup SFO</t>
  </si>
  <si>
    <t>Børn, Unge og Familie - sundhedsplejen</t>
  </si>
  <si>
    <t>Dagplejen</t>
  </si>
  <si>
    <t>Sct. Jacobi 10iCampus</t>
  </si>
  <si>
    <t>485…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</si>
  <si>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</si>
  <si>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</si>
  <si>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</si>
  <si>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</si>
  <si>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</si>
  <si>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</si>
  <si>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</si>
  <si>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</si>
  <si>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</si>
  <si>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</si>
  <si>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</si>
  <si>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</si>
  <si>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</si>
  <si>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</si>
  <si>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</si>
  <si>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Dok. nr:</t>
  </si>
  <si>
    <t>Aftaleholder/område:</t>
  </si>
  <si>
    <t>301 m. fl.</t>
  </si>
  <si>
    <t>510 m. fl.</t>
  </si>
  <si>
    <t>301804</t>
  </si>
  <si>
    <t>Indefrosne midler, frigivet i 2013</t>
  </si>
  <si>
    <t>301804-05</t>
  </si>
  <si>
    <t>301804-06</t>
  </si>
  <si>
    <t>Jacobi skole, to toiletter ved udeskole</t>
  </si>
  <si>
    <t>301804-01</t>
  </si>
  <si>
    <t>301870</t>
  </si>
  <si>
    <t>IT forsøgsprojekt på 3 overbygningsskoler</t>
  </si>
  <si>
    <t>301876</t>
  </si>
  <si>
    <t>301879</t>
  </si>
  <si>
    <t>Renoverings-og anlægspulje, skoler og dagtilbud</t>
  </si>
  <si>
    <t>305802</t>
  </si>
  <si>
    <t>Indefrosne midler, frigivet i 2013:</t>
  </si>
  <si>
    <t>305802-02</t>
  </si>
  <si>
    <t>305802-03</t>
  </si>
  <si>
    <t>305807-08</t>
  </si>
  <si>
    <t>Sct Jacobi SFO, renovering af legeplads</t>
  </si>
  <si>
    <t>305807-09</t>
  </si>
  <si>
    <t>Sct Jacobi SFO, indretning af ny SFO 2 og 3</t>
  </si>
  <si>
    <t>308800</t>
  </si>
  <si>
    <t>375801</t>
  </si>
  <si>
    <t>Ungdomshus</t>
  </si>
  <si>
    <t>513824</t>
  </si>
  <si>
    <t>Salg af Vangsgade 31, Ølgod</t>
  </si>
  <si>
    <t>513853-01</t>
  </si>
  <si>
    <t>Oksbøl Børnehave, etablering af legeplads</t>
  </si>
  <si>
    <t>514810</t>
  </si>
  <si>
    <t>Oksbøl masterplan (børnepasning)</t>
  </si>
  <si>
    <t>523814-01</t>
  </si>
  <si>
    <t>523814-02</t>
  </si>
  <si>
    <t xml:space="preserve">Børn, Unge og Familie - Børn og unge med særlige behov </t>
  </si>
  <si>
    <t>Sekretariatet Børn og Unge</t>
  </si>
  <si>
    <t xml:space="preserve">Sted nr. </t>
  </si>
  <si>
    <t>Budgetoverførsel i alt</t>
  </si>
  <si>
    <t>Budget-
overførsel fra 2014 til 2015</t>
  </si>
  <si>
    <t>Budgetoverførsler fra 2014 til 2015</t>
  </si>
  <si>
    <t>Korr. budget 2014</t>
  </si>
  <si>
    <t>Regnskab 2014</t>
  </si>
  <si>
    <t>99749-14</t>
  </si>
  <si>
    <t>99797-14</t>
  </si>
  <si>
    <t>99796-14</t>
  </si>
  <si>
    <t>99795-14</t>
  </si>
  <si>
    <t>99792-14</t>
  </si>
  <si>
    <t>99791-14</t>
  </si>
  <si>
    <t>99786-14</t>
  </si>
  <si>
    <t>99759-14</t>
  </si>
  <si>
    <t>99745-14</t>
  </si>
  <si>
    <t>99754-14</t>
  </si>
  <si>
    <t>99756-14</t>
  </si>
  <si>
    <t>99757-14</t>
  </si>
  <si>
    <t>99788-14</t>
  </si>
  <si>
    <t>99790-14</t>
  </si>
  <si>
    <t>99746-14</t>
  </si>
  <si>
    <t>99747-14</t>
  </si>
  <si>
    <t>99750-14</t>
  </si>
  <si>
    <t>99752-14</t>
  </si>
  <si>
    <t>IT afdeling</t>
  </si>
  <si>
    <t>15729-15</t>
  </si>
  <si>
    <t>99840-14</t>
  </si>
  <si>
    <t>99833-14</t>
  </si>
  <si>
    <t>99798-14</t>
  </si>
  <si>
    <t>99800-14</t>
  </si>
  <si>
    <t>99802-14</t>
  </si>
  <si>
    <t>99803-14</t>
  </si>
  <si>
    <t>99804-14</t>
  </si>
  <si>
    <t>99806-14</t>
  </si>
  <si>
    <t>99807-14</t>
  </si>
  <si>
    <t>99808-14</t>
  </si>
  <si>
    <t>99812-14</t>
  </si>
  <si>
    <t>99814-14</t>
  </si>
  <si>
    <t>99818-14</t>
  </si>
  <si>
    <t>99820-14</t>
  </si>
  <si>
    <t>99826-14</t>
  </si>
  <si>
    <t>99829-14</t>
  </si>
  <si>
    <t>99830-14</t>
  </si>
  <si>
    <t>99834-14</t>
  </si>
  <si>
    <t>99836-14</t>
  </si>
  <si>
    <t>99847-14</t>
  </si>
  <si>
    <t>Staben Skoler - overføres ikke</t>
  </si>
  <si>
    <t>99848-14</t>
  </si>
  <si>
    <t>99844-14</t>
  </si>
  <si>
    <t>99828-14</t>
  </si>
  <si>
    <t>99817-14</t>
  </si>
  <si>
    <t>99823-14</t>
  </si>
  <si>
    <t>889-15</t>
  </si>
  <si>
    <t>99835-14</t>
  </si>
  <si>
    <t>Budgetoverførsel fra 2014 til 2015 - anlæg</t>
  </si>
  <si>
    <t>Årre Skole, direkte udgange fra 4 klasselokaler, renovering af lokaler samt genopbygning af underkendt legeplads</t>
  </si>
  <si>
    <t>Jacobi skole, udearealer</t>
  </si>
  <si>
    <t>Lykkesgårdskolen - udgifter i fbm evt skimmelsvamp</t>
  </si>
  <si>
    <t>301881</t>
  </si>
  <si>
    <t>Renovering - og anlægspulje skoler og dagtilbud</t>
  </si>
  <si>
    <t>Jacobi SFO 2 og 3, udeareler</t>
  </si>
  <si>
    <t>Tistrup SFO, skurbyggeri og klogetrappe</t>
  </si>
  <si>
    <t>308800-01</t>
  </si>
  <si>
    <t>Ansager, Skolen ved Tippen, tilbygning af fælleslokale mm.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</si>
  <si>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</si>
  <si>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</si>
  <si>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</si>
  <si>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</si>
  <si>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</si>
  <si>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</si>
  <si>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514809</t>
  </si>
  <si>
    <t xml:space="preserve">Vuggestuepladser Nr. Nebel, anlægsudgift </t>
  </si>
  <si>
    <t>523814</t>
  </si>
  <si>
    <t>Døgninstitution Tippen, tilbygning.</t>
  </si>
  <si>
    <t>Døgninstitution Tippen, udskiftning af oliefyr</t>
  </si>
  <si>
    <r>
      <rPr>
        <sz val="8"/>
        <rFont val="Wingdings 2"/>
        <family val="1"/>
      </rPr>
      <t>ß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= Øverførslen er over 5% af budget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</si>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</sst>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Wingdings 2"/>
      <family val="1"/>
    </font>
    <font>
      <vertAlign val="subscript"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6" fillId="0" borderId="0" xfId="0" applyFont="1"/>
    <xf numFmtId="0" fontId="0" fillId="0" borderId="13" xfId="0" applyFill="1" applyBorder="1"/>
    <xf numFmtId="0" fontId="3" fillId="34" borderId="0" xfId="0" applyFont="1" applyFill="1" applyAlignment="1" quotePrefix="1">
      <alignment horizontal="right" wrapText="1"/>
    </xf>
    <xf numFmtId="0" fontId="0" fillId="0" borderId="0" xfId="0"/>
    <xf numFmtId="3" fontId="0" fillId="0" borderId="0" xfId="0" applyNumberFormat="1"/>
    <xf numFmtId="0" fontId="0" fillId="0" borderId="0" xfId="0"/>
    <xf numFmtId="0" fontId="5" fillId="0" borderId="0" xfId="0" applyFont="1"/>
    <xf numFmtId="3" fontId="0" fillId="0" borderId="0" xfId="0" applyNumberFormat="1" applyAlignment="1">
      <alignment horizontal="center"/>
    </xf>
    <xf numFmtId="0" fontId="7" fillId="0" borderId="0" xfId="0" applyFont="1"/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0" fillId="35" borderId="14" xfId="83" applyFont="1" applyFill="1" applyBorder="1" applyAlignment="1">
      <alignment horizontal="center"/>
      <protection/>
    </xf>
    <xf numFmtId="0" fontId="3" fillId="34" borderId="0" xfId="0" applyFont="1" applyFill="1" applyAlignment="1" quotePrefix="1">
      <alignment horizontal="right" wrapText="1"/>
    </xf>
    <xf numFmtId="3" fontId="0" fillId="35" borderId="14" xfId="83" applyNumberFormat="1" applyFont="1" applyFill="1" applyBorder="1" applyAlignment="1">
      <alignment horizontal="right"/>
      <protection/>
    </xf>
    <xf numFmtId="0" fontId="0" fillId="0" borderId="14" xfId="85" applyNumberFormat="1" applyFont="1" applyFill="1" applyBorder="1" applyAlignment="1" applyProtection="1">
      <alignment/>
      <protection/>
    </xf>
    <xf numFmtId="49" fontId="0" fillId="0" borderId="14" xfId="85" applyNumberFormat="1" applyFont="1" applyFill="1" applyBorder="1" applyAlignment="1" applyProtection="1" quotePrefix="1">
      <alignment/>
      <protection locked="0"/>
    </xf>
    <xf numFmtId="3" fontId="0" fillId="0" borderId="14" xfId="8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0" fillId="0" borderId="14" xfId="104" applyNumberFormat="1" applyFont="1" applyFill="1" applyBorder="1" applyAlignment="1" applyProtection="1">
      <alignment/>
      <protection/>
    </xf>
    <xf numFmtId="0" fontId="0" fillId="0" borderId="14" xfId="104" applyNumberFormat="1" applyFont="1" applyFill="1" applyBorder="1" applyAlignment="1" applyProtection="1">
      <alignment horizontal="left" wrapText="1"/>
      <protection/>
    </xf>
    <xf numFmtId="0" fontId="0" fillId="0" borderId="14" xfId="104" applyNumberFormat="1" applyFont="1" applyFill="1" applyBorder="1" applyAlignment="1" applyProtection="1">
      <alignment/>
      <protection/>
    </xf>
    <xf numFmtId="49" fontId="0" fillId="0" borderId="14" xfId="104" applyNumberFormat="1" applyFont="1" applyFill="1" applyBorder="1" applyAlignment="1" applyProtection="1" quotePrefix="1">
      <alignment/>
      <protection locked="0"/>
    </xf>
    <xf numFmtId="49" fontId="0" fillId="0" borderId="14" xfId="104" applyNumberFormat="1" applyFont="1" applyFill="1" applyBorder="1" applyAlignment="1" applyProtection="1">
      <alignment/>
      <protection locked="0"/>
    </xf>
    <xf numFmtId="49" fontId="0" fillId="0" borderId="14" xfId="104" applyNumberFormat="1" applyFont="1" applyFill="1" applyBorder="1" applyAlignment="1" applyProtection="1" quotePrefix="1">
      <alignment/>
      <protection locked="0"/>
    </xf>
    <xf numFmtId="0" fontId="0" fillId="0" borderId="14" xfId="104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 quotePrefix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4" xfId="0" applyBorder="1"/>
    <xf numFmtId="3" fontId="0" fillId="0" borderId="14" xfId="0" applyNumberFormat="1" applyBorder="1" applyAlignment="1">
      <alignment horizontal="center"/>
    </xf>
    <xf numFmtId="3" fontId="0" fillId="0" borderId="14" xfId="0" applyNumberFormat="1" applyBorder="1"/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4" xfId="0" applyFont="1" applyBorder="1"/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/>
    <xf numFmtId="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ill="1" applyBorder="1"/>
    <xf numFmtId="3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Fill="1" applyBorder="1"/>
    <xf numFmtId="0" fontId="3" fillId="0" borderId="14" xfId="0" applyFont="1" applyBorder="1"/>
    <xf numFmtId="3" fontId="3" fillId="0" borderId="14" xfId="0" applyNumberFormat="1" applyFont="1" applyBorder="1"/>
    <xf numFmtId="3" fontId="2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3" xfId="70"/>
    <cellStyle name="20 % - Markeringsfarve2 3" xfId="71"/>
    <cellStyle name="20 % - Markeringsfarve3 3" xfId="72"/>
    <cellStyle name="20 % - Markeringsfarve4 3" xfId="73"/>
    <cellStyle name="20 % - Markeringsfarve5 3" xfId="74"/>
    <cellStyle name="20 % - Markeringsfarve6 3" xfId="75"/>
    <cellStyle name="40 % - Markeringsfarve1 3" xfId="76"/>
    <cellStyle name="40 % - Markeringsfarve2 3" xfId="77"/>
    <cellStyle name="40 % - Markeringsfarve3 3" xfId="78"/>
    <cellStyle name="40 % - Markeringsfarve4 3" xfId="79"/>
    <cellStyle name="40 % - Markeringsfarve5 3" xfId="80"/>
    <cellStyle name="40 % - Markeringsfarve6 3" xfId="81"/>
    <cellStyle name="Bemærk! 2 3" xfId="82"/>
    <cellStyle name="Normal 2 3 3" xfId="83"/>
    <cellStyle name="Normal 3 3" xfId="84"/>
    <cellStyle name="Normal 5 3" xfId="85"/>
    <cellStyle name="Normal 6 3" xfId="86"/>
    <cellStyle name="20 % - Markeringsfarve1 2" xfId="87"/>
    <cellStyle name="20 % - Markeringsfarve2 2" xfId="88"/>
    <cellStyle name="20 % - Markeringsfarve3 2" xfId="89"/>
    <cellStyle name="20 % - Markeringsfarve4 2" xfId="90"/>
    <cellStyle name="20 % - Markeringsfarve5 2" xfId="91"/>
    <cellStyle name="20 % - Markeringsfarve6 2" xfId="92"/>
    <cellStyle name="40 % - Markeringsfarve1 2" xfId="93"/>
    <cellStyle name="40 % - Markeringsfarve2 2" xfId="94"/>
    <cellStyle name="40 % - Markeringsfarve3 2" xfId="95"/>
    <cellStyle name="40 % - Markeringsfarve4 2" xfId="96"/>
    <cellStyle name="40 % - Markeringsfarve5 2" xfId="97"/>
    <cellStyle name="40 % - Markeringsfarve6 2" xfId="98"/>
    <cellStyle name="Bemærk! 2 2" xfId="99"/>
    <cellStyle name="Normal 2 3 2" xfId="100"/>
    <cellStyle name="Normal 3 2" xfId="101"/>
    <cellStyle name="Normal 5 2" xfId="102"/>
    <cellStyle name="Normal 6 2" xfId="103"/>
    <cellStyle name="Normal 7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 topLeftCell="A1">
      <pane ySplit="7" topLeftCell="A61" activePane="bottomLeft" state="frozen"/>
      <selection pane="topLeft" activeCell="E31" sqref="E31"/>
      <selection pane="bottomLeft" activeCell="M80" sqref="M80"/>
    </sheetView>
  </sheetViews>
  <sheetFormatPr defaultColWidth="9.140625" defaultRowHeight="12.75"/>
  <cols>
    <col min="1" max="1" width="1.8515625" style="0" customWidth="1"/>
    <col min="2" max="2" width="5.57421875" style="0" customWidth="1"/>
    <col min="3" max="3" width="25.57421875" style="0" customWidth="1"/>
    <col min="4" max="4" width="10.8515625" style="0" customWidth="1"/>
    <col min="5" max="5" width="12.00390625" style="0" customWidth="1"/>
    <col min="6" max="6" width="12.140625" style="0" customWidth="1"/>
    <col min="7" max="7" width="14.00390625" style="0" customWidth="1"/>
    <col min="8" max="8" width="4.421875" style="40" customWidth="1"/>
    <col min="9" max="9" width="10.57421875" style="4" customWidth="1"/>
  </cols>
  <sheetData>
    <row r="1" ht="13.5" thickBot="1">
      <c r="I1"/>
    </row>
    <row r="2" spans="1:9" ht="26.25" thickBot="1">
      <c r="A2" s="15"/>
      <c r="B2" s="7" t="s">
        <v>123</v>
      </c>
      <c r="C2" s="8"/>
      <c r="D2" s="8"/>
      <c r="E2" s="8"/>
      <c r="F2" s="8"/>
      <c r="G2" s="8"/>
      <c r="H2" s="41"/>
      <c r="I2" s="9"/>
    </row>
    <row r="4" spans="2:9" ht="18">
      <c r="B4" s="6" t="s">
        <v>0</v>
      </c>
      <c r="C4" s="2"/>
      <c r="I4"/>
    </row>
    <row r="5" spans="2:9" ht="18">
      <c r="B5" s="6" t="s">
        <v>1</v>
      </c>
      <c r="I5"/>
    </row>
    <row r="6" spans="1:9" ht="38.25">
      <c r="A6" s="1"/>
      <c r="B6" s="11" t="s">
        <v>85</v>
      </c>
      <c r="C6" s="11"/>
      <c r="D6" s="12" t="s">
        <v>7</v>
      </c>
      <c r="E6" s="13" t="s">
        <v>124</v>
      </c>
      <c r="F6" s="13" t="s">
        <v>125</v>
      </c>
      <c r="G6" s="10" t="s">
        <v>122</v>
      </c>
      <c r="H6" s="42"/>
      <c r="I6" s="13" t="s">
        <v>84</v>
      </c>
    </row>
    <row r="7" spans="4:9" ht="25.35" customHeight="1">
      <c r="D7" s="4"/>
      <c r="G7" s="16" t="s">
        <v>4</v>
      </c>
      <c r="H7" s="44" t="s">
        <v>195</v>
      </c>
      <c r="I7" s="44"/>
    </row>
    <row r="8" spans="2:9" ht="12.75">
      <c r="B8" s="1" t="s">
        <v>5</v>
      </c>
      <c r="D8" s="4"/>
      <c r="I8"/>
    </row>
    <row r="9" spans="2:9" ht="12.75">
      <c r="B9" s="48">
        <v>201</v>
      </c>
      <c r="C9" s="48" t="s">
        <v>66</v>
      </c>
      <c r="D9" s="49">
        <v>511020</v>
      </c>
      <c r="E9" s="50">
        <f>195000+72629031</f>
        <v>72824031</v>
      </c>
      <c r="F9" s="50">
        <f>97500+72329909</f>
        <v>72427409</v>
      </c>
      <c r="G9" s="50">
        <f aca="true" t="shared" si="0" ref="G9:G23">E9-F9</f>
        <v>396622</v>
      </c>
      <c r="H9" s="52"/>
      <c r="I9" s="49" t="s">
        <v>134</v>
      </c>
    </row>
    <row r="10" spans="1:9" ht="15.75">
      <c r="A10" s="1"/>
      <c r="B10" s="48">
        <v>210</v>
      </c>
      <c r="C10" s="48" t="s">
        <v>8</v>
      </c>
      <c r="D10" s="49">
        <v>513018</v>
      </c>
      <c r="E10" s="50">
        <v>1835546</v>
      </c>
      <c r="F10" s="50">
        <v>1963389</v>
      </c>
      <c r="G10" s="50">
        <f t="shared" si="0"/>
        <v>-127843</v>
      </c>
      <c r="H10" s="71" t="s">
        <v>196</v>
      </c>
      <c r="I10" s="49" t="s">
        <v>140</v>
      </c>
    </row>
    <row r="11" spans="1:9" ht="12.75">
      <c r="A11" s="1"/>
      <c r="B11" s="48">
        <v>217</v>
      </c>
      <c r="C11" s="48" t="s">
        <v>9</v>
      </c>
      <c r="D11" s="49">
        <v>513039</v>
      </c>
      <c r="E11" s="50">
        <v>2907661</v>
      </c>
      <c r="F11" s="50">
        <v>2863661</v>
      </c>
      <c r="G11" s="50">
        <f t="shared" si="0"/>
        <v>44000</v>
      </c>
      <c r="H11" s="72"/>
      <c r="I11" s="49" t="s">
        <v>141</v>
      </c>
    </row>
    <row r="12" spans="2:9" ht="12.75">
      <c r="B12" s="48">
        <v>222</v>
      </c>
      <c r="C12" s="48" t="s">
        <v>10</v>
      </c>
      <c r="D12" s="49">
        <v>513054</v>
      </c>
      <c r="E12" s="50">
        <v>4908477</v>
      </c>
      <c r="F12" s="50">
        <v>4642159</v>
      </c>
      <c r="G12" s="50">
        <f t="shared" si="0"/>
        <v>266318</v>
      </c>
      <c r="H12" s="52" t="s">
        <v>196</v>
      </c>
      <c r="I12" s="49" t="s">
        <v>126</v>
      </c>
    </row>
    <row r="13" spans="2:9" ht="12.75">
      <c r="B13" s="48">
        <v>224</v>
      </c>
      <c r="C13" s="48" t="s">
        <v>11</v>
      </c>
      <c r="D13" s="49">
        <v>513060</v>
      </c>
      <c r="E13" s="50">
        <v>5447867</v>
      </c>
      <c r="F13" s="50">
        <v>5321224</v>
      </c>
      <c r="G13" s="50">
        <f t="shared" si="0"/>
        <v>126643</v>
      </c>
      <c r="H13" s="52"/>
      <c r="I13" s="49" t="s">
        <v>142</v>
      </c>
    </row>
    <row r="14" spans="2:9" ht="12.75">
      <c r="B14" s="48">
        <v>228</v>
      </c>
      <c r="C14" s="48" t="s">
        <v>12</v>
      </c>
      <c r="D14" s="49">
        <v>514010</v>
      </c>
      <c r="E14" s="50">
        <v>9476069</v>
      </c>
      <c r="F14" s="50">
        <v>9246539</v>
      </c>
      <c r="G14" s="50">
        <f t="shared" si="0"/>
        <v>229530</v>
      </c>
      <c r="H14" s="52"/>
      <c r="I14" s="49" t="s">
        <v>143</v>
      </c>
    </row>
    <row r="15" spans="2:9" ht="12.75">
      <c r="B15" s="48">
        <v>240</v>
      </c>
      <c r="C15" s="48" t="s">
        <v>69</v>
      </c>
      <c r="D15" s="49">
        <v>514020</v>
      </c>
      <c r="E15" s="50">
        <f>600379+6142+13654700</f>
        <v>14261221</v>
      </c>
      <c r="F15" s="50">
        <f>716347+6142+13981093</f>
        <v>14703582</v>
      </c>
      <c r="G15" s="50">
        <f t="shared" si="0"/>
        <v>-442361</v>
      </c>
      <c r="H15" s="52"/>
      <c r="I15" s="49" t="s">
        <v>135</v>
      </c>
    </row>
    <row r="16" spans="2:9" ht="12.75">
      <c r="B16" s="48">
        <v>241</v>
      </c>
      <c r="C16" s="48" t="s">
        <v>70</v>
      </c>
      <c r="D16" s="49">
        <v>514025</v>
      </c>
      <c r="E16" s="50">
        <v>18263758</v>
      </c>
      <c r="F16" s="50">
        <v>17487570</v>
      </c>
      <c r="G16" s="50">
        <f t="shared" si="0"/>
        <v>776188</v>
      </c>
      <c r="H16" s="52"/>
      <c r="I16" s="49" t="s">
        <v>136</v>
      </c>
    </row>
    <row r="17" spans="2:9" ht="12.75">
      <c r="B17" s="48">
        <v>242</v>
      </c>
      <c r="C17" s="48" t="s">
        <v>71</v>
      </c>
      <c r="D17" s="49">
        <v>513056</v>
      </c>
      <c r="E17" s="50">
        <v>11687655</v>
      </c>
      <c r="F17" s="50">
        <v>11019685</v>
      </c>
      <c r="G17" s="50">
        <f t="shared" si="0"/>
        <v>667970</v>
      </c>
      <c r="H17" s="52" t="s">
        <v>196</v>
      </c>
      <c r="I17" s="49" t="s">
        <v>137</v>
      </c>
    </row>
    <row r="18" spans="2:9" ht="12.75">
      <c r="B18" s="48">
        <v>243</v>
      </c>
      <c r="C18" s="48" t="s">
        <v>72</v>
      </c>
      <c r="D18" s="49">
        <v>513032</v>
      </c>
      <c r="E18" s="50">
        <v>10559671</v>
      </c>
      <c r="F18" s="50">
        <v>10178895</v>
      </c>
      <c r="G18" s="50">
        <f t="shared" si="0"/>
        <v>380776</v>
      </c>
      <c r="H18" s="52"/>
      <c r="I18" s="49" t="s">
        <v>133</v>
      </c>
    </row>
    <row r="19" spans="2:9" ht="12.75">
      <c r="B19" s="48">
        <v>244</v>
      </c>
      <c r="C19" s="48" t="s">
        <v>73</v>
      </c>
      <c r="D19" s="49">
        <v>513035</v>
      </c>
      <c r="E19" s="50">
        <v>8338334</v>
      </c>
      <c r="F19" s="50">
        <v>7800249</v>
      </c>
      <c r="G19" s="50">
        <f t="shared" si="0"/>
        <v>538085</v>
      </c>
      <c r="H19" s="52" t="s">
        <v>196</v>
      </c>
      <c r="I19" s="49" t="s">
        <v>132</v>
      </c>
    </row>
    <row r="20" spans="2:9" ht="12.75">
      <c r="B20" s="48">
        <v>245</v>
      </c>
      <c r="C20" s="48" t="s">
        <v>74</v>
      </c>
      <c r="D20" s="49">
        <v>514030</v>
      </c>
      <c r="E20" s="50">
        <v>10053491</v>
      </c>
      <c r="F20" s="50">
        <v>9834884</v>
      </c>
      <c r="G20" s="50">
        <f t="shared" si="0"/>
        <v>218607</v>
      </c>
      <c r="H20" s="52"/>
      <c r="I20" s="49" t="s">
        <v>138</v>
      </c>
    </row>
    <row r="21" spans="2:9" ht="12.75">
      <c r="B21" s="48">
        <v>246</v>
      </c>
      <c r="C21" s="48" t="s">
        <v>75</v>
      </c>
      <c r="D21" s="49">
        <v>514035</v>
      </c>
      <c r="E21" s="50">
        <v>11057654</v>
      </c>
      <c r="F21" s="59">
        <v>11593576</v>
      </c>
      <c r="G21" s="50">
        <f t="shared" si="0"/>
        <v>-535922</v>
      </c>
      <c r="H21" s="52"/>
      <c r="I21" s="49" t="s">
        <v>139</v>
      </c>
    </row>
    <row r="22" spans="2:9" ht="12.75">
      <c r="B22" s="48">
        <v>247</v>
      </c>
      <c r="C22" s="48" t="s">
        <v>76</v>
      </c>
      <c r="D22" s="49">
        <v>513026</v>
      </c>
      <c r="E22" s="50">
        <v>16159935</v>
      </c>
      <c r="F22" s="50">
        <v>15892539</v>
      </c>
      <c r="G22" s="50">
        <f t="shared" si="0"/>
        <v>267396</v>
      </c>
      <c r="H22" s="52"/>
      <c r="I22" s="49" t="s">
        <v>131</v>
      </c>
    </row>
    <row r="23" spans="2:9" ht="12.75">
      <c r="B23" s="48">
        <v>327</v>
      </c>
      <c r="C23" s="48" t="s">
        <v>77</v>
      </c>
      <c r="D23" s="49">
        <v>510006</v>
      </c>
      <c r="E23" s="50">
        <v>-324155</v>
      </c>
      <c r="F23" s="50">
        <v>-516817</v>
      </c>
      <c r="G23" s="50">
        <f t="shared" si="0"/>
        <v>192662</v>
      </c>
      <c r="H23" s="52" t="s">
        <v>196</v>
      </c>
      <c r="I23" s="49" t="s">
        <v>162</v>
      </c>
    </row>
    <row r="24" spans="2:9" ht="12.75">
      <c r="B24" s="48"/>
      <c r="C24" s="48"/>
      <c r="D24" s="49"/>
      <c r="E24" s="50"/>
      <c r="F24" s="50"/>
      <c r="G24" s="50"/>
      <c r="H24" s="52"/>
      <c r="I24" s="49"/>
    </row>
    <row r="25" spans="2:9" ht="12.75">
      <c r="B25" s="48">
        <v>301</v>
      </c>
      <c r="C25" s="48" t="s">
        <v>13</v>
      </c>
      <c r="D25" s="49">
        <v>301005</v>
      </c>
      <c r="E25" s="50">
        <f>16252723+32022</f>
        <v>16284745</v>
      </c>
      <c r="F25" s="50">
        <f>16574958+32022</f>
        <v>16606980</v>
      </c>
      <c r="G25" s="50">
        <f>E25-F25</f>
        <v>-322235</v>
      </c>
      <c r="H25" s="52"/>
      <c r="I25" s="49" t="s">
        <v>130</v>
      </c>
    </row>
    <row r="26" spans="2:10" ht="12.75">
      <c r="B26" s="48">
        <v>301</v>
      </c>
      <c r="C26" s="48" t="s">
        <v>14</v>
      </c>
      <c r="D26" s="49">
        <v>305005</v>
      </c>
      <c r="E26" s="50">
        <v>2064447</v>
      </c>
      <c r="F26" s="50">
        <v>1848463</v>
      </c>
      <c r="G26" s="50">
        <f>E26-F26</f>
        <v>215984</v>
      </c>
      <c r="H26" s="52"/>
      <c r="I26" s="49" t="s">
        <v>130</v>
      </c>
      <c r="J26" s="3"/>
    </row>
    <row r="27" spans="2:9" ht="12.75">
      <c r="B27" s="48">
        <v>302</v>
      </c>
      <c r="C27" s="48" t="s">
        <v>15</v>
      </c>
      <c r="D27" s="49">
        <v>301007</v>
      </c>
      <c r="E27" s="50">
        <f>9220839+77643</f>
        <v>9298482</v>
      </c>
      <c r="F27" s="50">
        <f>9065636+8404</f>
        <v>9074040</v>
      </c>
      <c r="G27" s="50">
        <f aca="true" t="shared" si="1" ref="G27:G73">E27-F27</f>
        <v>224442</v>
      </c>
      <c r="H27" s="52"/>
      <c r="I27" s="49" t="s">
        <v>129</v>
      </c>
    </row>
    <row r="28" spans="2:10" ht="12.75">
      <c r="B28" s="48">
        <v>302</v>
      </c>
      <c r="C28" s="48" t="s">
        <v>16</v>
      </c>
      <c r="D28" s="49">
        <v>305007</v>
      </c>
      <c r="E28" s="50">
        <v>2077535</v>
      </c>
      <c r="F28" s="50">
        <v>1930778</v>
      </c>
      <c r="G28" s="50">
        <f t="shared" si="1"/>
        <v>146757</v>
      </c>
      <c r="H28" s="52"/>
      <c r="I28" s="49" t="s">
        <v>129</v>
      </c>
      <c r="J28" s="3"/>
    </row>
    <row r="29" spans="2:10" ht="12.75">
      <c r="B29" s="48">
        <v>303</v>
      </c>
      <c r="C29" s="48" t="s">
        <v>17</v>
      </c>
      <c r="D29" s="49">
        <v>301009</v>
      </c>
      <c r="E29" s="50">
        <v>12041270</v>
      </c>
      <c r="F29" s="50">
        <v>10965190</v>
      </c>
      <c r="G29" s="50">
        <f t="shared" si="1"/>
        <v>1076080</v>
      </c>
      <c r="H29" s="51" t="s">
        <v>196</v>
      </c>
      <c r="I29" s="49" t="s">
        <v>128</v>
      </c>
      <c r="J29" s="3"/>
    </row>
    <row r="30" spans="2:10" ht="12.75">
      <c r="B30" s="48">
        <v>303</v>
      </c>
      <c r="C30" s="48" t="s">
        <v>18</v>
      </c>
      <c r="D30" s="49">
        <v>305009</v>
      </c>
      <c r="E30" s="50">
        <v>1426192</v>
      </c>
      <c r="F30" s="50">
        <v>1224877</v>
      </c>
      <c r="G30" s="50">
        <f t="shared" si="1"/>
        <v>201315</v>
      </c>
      <c r="H30" s="51"/>
      <c r="I30" s="49" t="s">
        <v>128</v>
      </c>
      <c r="J30" s="3"/>
    </row>
    <row r="31" spans="2:9" ht="12.75">
      <c r="B31" s="48">
        <v>304</v>
      </c>
      <c r="C31" s="50" t="s">
        <v>19</v>
      </c>
      <c r="D31" s="49">
        <v>301011</v>
      </c>
      <c r="E31" s="50">
        <v>6064489</v>
      </c>
      <c r="F31" s="50">
        <v>5827022</v>
      </c>
      <c r="G31" s="50">
        <f t="shared" si="1"/>
        <v>237467</v>
      </c>
      <c r="H31" s="52"/>
      <c r="I31" s="49" t="s">
        <v>127</v>
      </c>
    </row>
    <row r="32" spans="2:10" ht="12.75">
      <c r="B32" s="48">
        <v>304</v>
      </c>
      <c r="C32" s="48" t="s">
        <v>20</v>
      </c>
      <c r="D32" s="49">
        <v>305011</v>
      </c>
      <c r="E32" s="50">
        <f>1391765+31420</f>
        <v>1423185</v>
      </c>
      <c r="F32" s="50">
        <f>1316418+13650</f>
        <v>1330068</v>
      </c>
      <c r="G32" s="50">
        <f t="shared" si="1"/>
        <v>93117</v>
      </c>
      <c r="H32" s="52"/>
      <c r="I32" s="49" t="s">
        <v>127</v>
      </c>
      <c r="J32" s="3"/>
    </row>
    <row r="33" spans="2:10" ht="12.75">
      <c r="B33" s="53">
        <v>305</v>
      </c>
      <c r="C33" s="53" t="s">
        <v>21</v>
      </c>
      <c r="D33" s="54">
        <v>301029</v>
      </c>
      <c r="E33" s="50">
        <v>28363907</v>
      </c>
      <c r="F33" s="50">
        <v>27597187</v>
      </c>
      <c r="G33" s="50">
        <f t="shared" si="1"/>
        <v>766720</v>
      </c>
      <c r="H33" s="52"/>
      <c r="I33" s="55" t="s">
        <v>148</v>
      </c>
      <c r="J33" s="14"/>
    </row>
    <row r="34" spans="2:9" ht="12.75">
      <c r="B34" s="48">
        <v>305</v>
      </c>
      <c r="C34" s="56" t="s">
        <v>78</v>
      </c>
      <c r="D34" s="49">
        <v>305055</v>
      </c>
      <c r="E34" s="50">
        <f>5056045+34416</f>
        <v>5090461</v>
      </c>
      <c r="F34" s="50">
        <f>4421171+4397</f>
        <v>4425568</v>
      </c>
      <c r="G34" s="50">
        <f t="shared" si="1"/>
        <v>664893</v>
      </c>
      <c r="H34" s="52"/>
      <c r="I34" s="55" t="s">
        <v>148</v>
      </c>
    </row>
    <row r="35" spans="2:10" ht="12.75">
      <c r="B35" s="48">
        <v>305</v>
      </c>
      <c r="C35" s="56" t="s">
        <v>79</v>
      </c>
      <c r="D35" s="49">
        <v>305026</v>
      </c>
      <c r="E35" s="50">
        <v>5979515</v>
      </c>
      <c r="F35" s="50">
        <v>5449005</v>
      </c>
      <c r="G35" s="50">
        <f t="shared" si="1"/>
        <v>530510</v>
      </c>
      <c r="H35" s="52"/>
      <c r="I35" s="55" t="s">
        <v>148</v>
      </c>
      <c r="J35" s="3"/>
    </row>
    <row r="36" spans="2:9" ht="12.75">
      <c r="B36" s="48">
        <v>306</v>
      </c>
      <c r="C36" s="48" t="s">
        <v>22</v>
      </c>
      <c r="D36" s="49">
        <v>301041</v>
      </c>
      <c r="E36" s="50">
        <f>33412767+139404</f>
        <v>33552171</v>
      </c>
      <c r="F36" s="50">
        <f>34143711+323151</f>
        <v>34466862</v>
      </c>
      <c r="G36" s="50">
        <f t="shared" si="1"/>
        <v>-914691</v>
      </c>
      <c r="H36" s="52"/>
      <c r="I36" s="49" t="s">
        <v>149</v>
      </c>
    </row>
    <row r="37" spans="2:10" ht="12.75">
      <c r="B37" s="48">
        <v>306</v>
      </c>
      <c r="C37" s="48" t="s">
        <v>23</v>
      </c>
      <c r="D37" s="49">
        <v>305039</v>
      </c>
      <c r="E37" s="50">
        <v>6460108</v>
      </c>
      <c r="F37" s="50">
        <v>5926444</v>
      </c>
      <c r="G37" s="50">
        <f t="shared" si="1"/>
        <v>533664</v>
      </c>
      <c r="H37" s="52"/>
      <c r="I37" s="49" t="s">
        <v>149</v>
      </c>
      <c r="J37" s="3"/>
    </row>
    <row r="38" spans="2:11" ht="12.75">
      <c r="B38" s="48">
        <v>308</v>
      </c>
      <c r="C38" s="48" t="s">
        <v>24</v>
      </c>
      <c r="D38" s="49">
        <v>301015</v>
      </c>
      <c r="E38" s="50">
        <v>5857845</v>
      </c>
      <c r="F38" s="50">
        <v>5666264</v>
      </c>
      <c r="G38" s="50">
        <f t="shared" si="1"/>
        <v>191581</v>
      </c>
      <c r="H38" s="51" t="s">
        <v>196</v>
      </c>
      <c r="I38" s="49" t="s">
        <v>150</v>
      </c>
      <c r="K38" s="18"/>
    </row>
    <row r="39" spans="2:10" ht="12.75">
      <c r="B39" s="48">
        <v>308</v>
      </c>
      <c r="C39" s="48" t="s">
        <v>25</v>
      </c>
      <c r="D39" s="49">
        <v>305015</v>
      </c>
      <c r="E39" s="50">
        <v>1219705</v>
      </c>
      <c r="F39" s="50">
        <v>1047411</v>
      </c>
      <c r="G39" s="50">
        <f t="shared" si="1"/>
        <v>172294</v>
      </c>
      <c r="H39" s="51"/>
      <c r="I39" s="49" t="s">
        <v>150</v>
      </c>
      <c r="J39" s="3"/>
    </row>
    <row r="40" spans="2:9" ht="12.75">
      <c r="B40" s="48">
        <v>309</v>
      </c>
      <c r="C40" s="48" t="s">
        <v>26</v>
      </c>
      <c r="D40" s="49">
        <v>301017</v>
      </c>
      <c r="E40" s="50">
        <f>7806040+66008</f>
        <v>7872048</v>
      </c>
      <c r="F40" s="50">
        <v>7777387</v>
      </c>
      <c r="G40" s="50">
        <f t="shared" si="1"/>
        <v>94661</v>
      </c>
      <c r="H40" s="52"/>
      <c r="I40" s="49" t="s">
        <v>151</v>
      </c>
    </row>
    <row r="41" spans="2:10" ht="12.75">
      <c r="B41" s="48">
        <v>309</v>
      </c>
      <c r="C41" s="48" t="s">
        <v>27</v>
      </c>
      <c r="D41" s="49">
        <v>305017</v>
      </c>
      <c r="E41" s="50">
        <v>1469235</v>
      </c>
      <c r="F41" s="50">
        <v>1528412</v>
      </c>
      <c r="G41" s="50">
        <f t="shared" si="1"/>
        <v>-59177</v>
      </c>
      <c r="H41" s="52"/>
      <c r="I41" s="49" t="s">
        <v>151</v>
      </c>
      <c r="J41" s="3"/>
    </row>
    <row r="42" spans="2:9" ht="12.75">
      <c r="B42" s="48">
        <v>311</v>
      </c>
      <c r="C42" s="48" t="s">
        <v>28</v>
      </c>
      <c r="D42" s="49">
        <v>301021</v>
      </c>
      <c r="E42" s="50">
        <v>6392032</v>
      </c>
      <c r="F42" s="50">
        <v>5641162</v>
      </c>
      <c r="G42" s="50">
        <f t="shared" si="1"/>
        <v>750870</v>
      </c>
      <c r="H42" s="51" t="s">
        <v>196</v>
      </c>
      <c r="I42" s="49" t="s">
        <v>152</v>
      </c>
    </row>
    <row r="43" spans="2:10" ht="12.75">
      <c r="B43" s="48">
        <v>311</v>
      </c>
      <c r="C43" s="48" t="s">
        <v>29</v>
      </c>
      <c r="D43" s="49">
        <v>305019</v>
      </c>
      <c r="E43" s="50">
        <v>1063767</v>
      </c>
      <c r="F43" s="50">
        <v>790952</v>
      </c>
      <c r="G43" s="50">
        <f t="shared" si="1"/>
        <v>272815</v>
      </c>
      <c r="H43" s="51"/>
      <c r="I43" s="49" t="s">
        <v>152</v>
      </c>
      <c r="J43" s="3"/>
    </row>
    <row r="44" spans="2:9" ht="12.75">
      <c r="B44" s="48">
        <v>312</v>
      </c>
      <c r="C44" s="48" t="s">
        <v>30</v>
      </c>
      <c r="D44" s="49">
        <v>301043</v>
      </c>
      <c r="E44" s="50">
        <f>27885545+177795</f>
        <v>28063340</v>
      </c>
      <c r="F44" s="50">
        <f>25855570+107255</f>
        <v>25962825</v>
      </c>
      <c r="G44" s="50">
        <f t="shared" si="1"/>
        <v>2100515</v>
      </c>
      <c r="H44" s="51" t="s">
        <v>196</v>
      </c>
      <c r="I44" s="49" t="s">
        <v>153</v>
      </c>
    </row>
    <row r="45" spans="2:9" ht="12.75">
      <c r="B45" s="48">
        <v>312</v>
      </c>
      <c r="C45" s="48" t="s">
        <v>31</v>
      </c>
      <c r="D45" s="49">
        <v>301051</v>
      </c>
      <c r="E45" s="50">
        <v>23319364</v>
      </c>
      <c r="F45" s="50">
        <v>23042992</v>
      </c>
      <c r="G45" s="50">
        <f t="shared" si="1"/>
        <v>276372</v>
      </c>
      <c r="H45" s="51"/>
      <c r="I45" s="49" t="s">
        <v>153</v>
      </c>
    </row>
    <row r="46" spans="2:9" ht="12.75">
      <c r="B46" s="48">
        <v>312</v>
      </c>
      <c r="C46" s="48" t="s">
        <v>32</v>
      </c>
      <c r="D46" s="49">
        <v>305041</v>
      </c>
      <c r="E46" s="50">
        <v>4256956</v>
      </c>
      <c r="F46" s="50">
        <v>3581741</v>
      </c>
      <c r="G46" s="50">
        <f t="shared" si="1"/>
        <v>675215</v>
      </c>
      <c r="H46" s="51"/>
      <c r="I46" s="49" t="s">
        <v>153</v>
      </c>
    </row>
    <row r="47" spans="2:10" ht="12.75">
      <c r="B47" s="48">
        <v>312</v>
      </c>
      <c r="C47" s="48" t="s">
        <v>33</v>
      </c>
      <c r="D47" s="49">
        <v>305043</v>
      </c>
      <c r="E47" s="50">
        <v>3275488</v>
      </c>
      <c r="F47" s="50">
        <v>3272501</v>
      </c>
      <c r="G47" s="50">
        <f t="shared" si="1"/>
        <v>2987</v>
      </c>
      <c r="H47" s="51"/>
      <c r="I47" s="49" t="s">
        <v>153</v>
      </c>
      <c r="J47" s="3"/>
    </row>
    <row r="48" spans="2:11" ht="12.75">
      <c r="B48" s="48">
        <v>313</v>
      </c>
      <c r="C48" s="48" t="s">
        <v>34</v>
      </c>
      <c r="D48" s="49">
        <v>301023</v>
      </c>
      <c r="E48" s="50">
        <v>8556804</v>
      </c>
      <c r="F48" s="50">
        <v>7445432</v>
      </c>
      <c r="G48" s="50">
        <f t="shared" si="1"/>
        <v>1111372</v>
      </c>
      <c r="H48" s="51" t="s">
        <v>196</v>
      </c>
      <c r="I48" s="49" t="s">
        <v>154</v>
      </c>
      <c r="K48" s="3"/>
    </row>
    <row r="49" spans="2:10" ht="12.75">
      <c r="B49" s="48">
        <v>313</v>
      </c>
      <c r="C49" s="48" t="s">
        <v>35</v>
      </c>
      <c r="D49" s="49">
        <v>305021</v>
      </c>
      <c r="E49" s="50">
        <v>1513851</v>
      </c>
      <c r="F49" s="50">
        <v>1349387</v>
      </c>
      <c r="G49" s="50">
        <f t="shared" si="1"/>
        <v>164464</v>
      </c>
      <c r="H49" s="51"/>
      <c r="I49" s="49" t="s">
        <v>154</v>
      </c>
      <c r="J49" s="3"/>
    </row>
    <row r="50" spans="2:9" ht="12.75">
      <c r="B50" s="48">
        <v>314</v>
      </c>
      <c r="C50" s="48" t="s">
        <v>36</v>
      </c>
      <c r="D50" s="49">
        <v>301025</v>
      </c>
      <c r="E50" s="50">
        <v>14731037</v>
      </c>
      <c r="F50" s="50">
        <v>13731902</v>
      </c>
      <c r="G50" s="50">
        <f t="shared" si="1"/>
        <v>999135</v>
      </c>
      <c r="H50" s="51" t="s">
        <v>196</v>
      </c>
      <c r="I50" s="49" t="s">
        <v>155</v>
      </c>
    </row>
    <row r="51" spans="2:9" ht="12.75">
      <c r="B51" s="48">
        <v>314</v>
      </c>
      <c r="C51" s="48" t="s">
        <v>38</v>
      </c>
      <c r="D51" s="49">
        <v>301026</v>
      </c>
      <c r="E51" s="50">
        <v>2851129</v>
      </c>
      <c r="F51" s="50">
        <v>2685672</v>
      </c>
      <c r="G51" s="50">
        <f t="shared" si="1"/>
        <v>165457</v>
      </c>
      <c r="H51" s="51"/>
      <c r="I51" s="49" t="s">
        <v>155</v>
      </c>
    </row>
    <row r="52" spans="2:10" ht="12.75">
      <c r="B52" s="48">
        <v>314</v>
      </c>
      <c r="C52" s="48" t="s">
        <v>37</v>
      </c>
      <c r="D52" s="49">
        <v>305023</v>
      </c>
      <c r="E52" s="50">
        <v>1600500</v>
      </c>
      <c r="F52" s="50">
        <v>1199205</v>
      </c>
      <c r="G52" s="50">
        <f t="shared" si="1"/>
        <v>401295</v>
      </c>
      <c r="H52" s="51"/>
      <c r="I52" s="49" t="s">
        <v>155</v>
      </c>
      <c r="J52" s="3"/>
    </row>
    <row r="53" spans="2:9" ht="12.75">
      <c r="B53" s="48">
        <v>315</v>
      </c>
      <c r="C53" s="48" t="s">
        <v>39</v>
      </c>
      <c r="D53" s="49">
        <v>301027</v>
      </c>
      <c r="E53" s="50">
        <v>19099891</v>
      </c>
      <c r="F53" s="50">
        <v>18040734</v>
      </c>
      <c r="G53" s="50">
        <f t="shared" si="1"/>
        <v>1059157</v>
      </c>
      <c r="H53" s="51" t="s">
        <v>196</v>
      </c>
      <c r="I53" s="49" t="s">
        <v>156</v>
      </c>
    </row>
    <row r="54" spans="2:10" ht="12.75">
      <c r="B54" s="48">
        <v>315</v>
      </c>
      <c r="C54" s="48" t="s">
        <v>40</v>
      </c>
      <c r="D54" s="49">
        <v>305025</v>
      </c>
      <c r="E54" s="50">
        <v>2108650</v>
      </c>
      <c r="F54" s="50">
        <v>1815335</v>
      </c>
      <c r="G54" s="50">
        <f t="shared" si="1"/>
        <v>293315</v>
      </c>
      <c r="H54" s="51"/>
      <c r="I54" s="49" t="s">
        <v>156</v>
      </c>
      <c r="J54" s="3"/>
    </row>
    <row r="55" spans="2:12" ht="12.75">
      <c r="B55" s="48">
        <v>316</v>
      </c>
      <c r="C55" s="48" t="s">
        <v>41</v>
      </c>
      <c r="D55" s="49">
        <v>301031</v>
      </c>
      <c r="E55" s="50">
        <v>9004426</v>
      </c>
      <c r="F55" s="50">
        <f>9495647-22</f>
        <v>9495625</v>
      </c>
      <c r="G55" s="50">
        <f t="shared" si="1"/>
        <v>-491199</v>
      </c>
      <c r="H55" s="52"/>
      <c r="I55" s="49" t="s">
        <v>157</v>
      </c>
      <c r="L55" s="3"/>
    </row>
    <row r="56" spans="2:10" ht="12.75">
      <c r="B56" s="48">
        <v>316</v>
      </c>
      <c r="C56" s="48" t="s">
        <v>42</v>
      </c>
      <c r="D56" s="49">
        <v>305029</v>
      </c>
      <c r="E56" s="50">
        <v>1870780</v>
      </c>
      <c r="F56" s="50">
        <v>1635699</v>
      </c>
      <c r="G56" s="50">
        <f t="shared" si="1"/>
        <v>235081</v>
      </c>
      <c r="H56" s="52"/>
      <c r="I56" s="49" t="s">
        <v>157</v>
      </c>
      <c r="J56" s="3"/>
    </row>
    <row r="57" spans="2:9" ht="12.75">
      <c r="B57" s="48">
        <v>317</v>
      </c>
      <c r="C57" s="48" t="s">
        <v>43</v>
      </c>
      <c r="D57" s="49">
        <v>301053</v>
      </c>
      <c r="E57" s="50">
        <v>28209876</v>
      </c>
      <c r="F57" s="50">
        <v>26071083</v>
      </c>
      <c r="G57" s="50">
        <f>E57-F57</f>
        <v>2138793</v>
      </c>
      <c r="H57" s="51" t="s">
        <v>196</v>
      </c>
      <c r="I57" s="49" t="s">
        <v>170</v>
      </c>
    </row>
    <row r="58" spans="2:9" ht="12.75">
      <c r="B58" s="48">
        <v>317</v>
      </c>
      <c r="C58" s="48" t="s">
        <v>67</v>
      </c>
      <c r="D58" s="49">
        <v>301054</v>
      </c>
      <c r="E58" s="50">
        <v>8935767</v>
      </c>
      <c r="F58" s="50">
        <v>8650117</v>
      </c>
      <c r="G58" s="50">
        <f t="shared" si="1"/>
        <v>285650</v>
      </c>
      <c r="H58" s="51"/>
      <c r="I58" s="49" t="s">
        <v>170</v>
      </c>
    </row>
    <row r="59" spans="2:9" ht="12.75">
      <c r="B59" s="48">
        <v>317</v>
      </c>
      <c r="C59" s="48" t="s">
        <v>44</v>
      </c>
      <c r="D59" s="49">
        <v>305037</v>
      </c>
      <c r="E59" s="50">
        <v>2875268</v>
      </c>
      <c r="F59" s="50">
        <v>2539978</v>
      </c>
      <c r="G59" s="50">
        <f t="shared" si="1"/>
        <v>335290</v>
      </c>
      <c r="H59" s="51"/>
      <c r="I59" s="49" t="s">
        <v>170</v>
      </c>
    </row>
    <row r="60" spans="2:9" ht="12.75">
      <c r="B60" s="48">
        <v>317</v>
      </c>
      <c r="C60" s="48" t="s">
        <v>62</v>
      </c>
      <c r="D60" s="49">
        <v>305060</v>
      </c>
      <c r="E60" s="50">
        <v>1472305</v>
      </c>
      <c r="F60" s="50">
        <v>1732355</v>
      </c>
      <c r="G60" s="50">
        <f t="shared" si="1"/>
        <v>-260050</v>
      </c>
      <c r="H60" s="51"/>
      <c r="I60" s="49" t="s">
        <v>170</v>
      </c>
    </row>
    <row r="61" spans="2:10" ht="12.75">
      <c r="B61" s="48">
        <v>317</v>
      </c>
      <c r="C61" s="48" t="s">
        <v>63</v>
      </c>
      <c r="D61" s="49">
        <v>305062</v>
      </c>
      <c r="E61" s="50">
        <v>787304</v>
      </c>
      <c r="F61" s="50">
        <v>185881</v>
      </c>
      <c r="G61" s="50">
        <f t="shared" si="1"/>
        <v>601423</v>
      </c>
      <c r="H61" s="51"/>
      <c r="I61" s="49" t="s">
        <v>170</v>
      </c>
      <c r="J61" s="3"/>
    </row>
    <row r="62" spans="2:9" ht="12.75">
      <c r="B62" s="48">
        <v>319</v>
      </c>
      <c r="C62" s="48" t="s">
        <v>45</v>
      </c>
      <c r="D62" s="49">
        <v>301037</v>
      </c>
      <c r="E62" s="50">
        <v>7819123</v>
      </c>
      <c r="F62" s="50">
        <v>7025347</v>
      </c>
      <c r="G62" s="50">
        <f t="shared" si="1"/>
        <v>793776</v>
      </c>
      <c r="H62" s="51" t="s">
        <v>196</v>
      </c>
      <c r="I62" s="49" t="s">
        <v>158</v>
      </c>
    </row>
    <row r="63" spans="2:10" ht="12.75">
      <c r="B63" s="48">
        <v>319</v>
      </c>
      <c r="C63" s="48" t="s">
        <v>46</v>
      </c>
      <c r="D63" s="49">
        <v>305033</v>
      </c>
      <c r="E63" s="50">
        <v>1697004</v>
      </c>
      <c r="F63" s="50">
        <v>1469992</v>
      </c>
      <c r="G63" s="50">
        <f t="shared" si="1"/>
        <v>227012</v>
      </c>
      <c r="H63" s="51"/>
      <c r="I63" s="49" t="s">
        <v>158</v>
      </c>
      <c r="J63" s="3"/>
    </row>
    <row r="64" spans="2:9" ht="12.75">
      <c r="B64" s="48">
        <v>320</v>
      </c>
      <c r="C64" s="48" t="s">
        <v>47</v>
      </c>
      <c r="D64" s="49">
        <v>301033</v>
      </c>
      <c r="E64" s="50">
        <v>6792196</v>
      </c>
      <c r="F64" s="50">
        <v>6753290</v>
      </c>
      <c r="G64" s="50">
        <f t="shared" si="1"/>
        <v>38906</v>
      </c>
      <c r="H64" s="52"/>
      <c r="I64" s="49" t="s">
        <v>159</v>
      </c>
    </row>
    <row r="65" spans="2:12" ht="12.75">
      <c r="B65" s="48">
        <v>320</v>
      </c>
      <c r="C65" s="48" t="s">
        <v>64</v>
      </c>
      <c r="D65" s="49">
        <v>305031</v>
      </c>
      <c r="E65" s="50">
        <v>1582473</v>
      </c>
      <c r="F65" s="50">
        <v>1577747</v>
      </c>
      <c r="G65" s="50">
        <f t="shared" si="1"/>
        <v>4726</v>
      </c>
      <c r="H65" s="52"/>
      <c r="I65" s="49" t="s">
        <v>159</v>
      </c>
      <c r="J65" s="3"/>
      <c r="L65" s="3"/>
    </row>
    <row r="66" spans="2:9" ht="12.75">
      <c r="B66" s="48">
        <v>321</v>
      </c>
      <c r="C66" s="48" t="s">
        <v>48</v>
      </c>
      <c r="D66" s="49">
        <v>301039</v>
      </c>
      <c r="E66" s="50">
        <v>15271834</v>
      </c>
      <c r="F66" s="50">
        <v>15314890</v>
      </c>
      <c r="G66" s="50">
        <f t="shared" si="1"/>
        <v>-43056</v>
      </c>
      <c r="H66" s="52"/>
      <c r="I66" s="49" t="s">
        <v>171</v>
      </c>
    </row>
    <row r="67" spans="2:10" ht="12.75">
      <c r="B67" s="48">
        <v>321</v>
      </c>
      <c r="C67" s="48" t="s">
        <v>49</v>
      </c>
      <c r="D67" s="49">
        <v>301042</v>
      </c>
      <c r="E67" s="50">
        <v>13817935</v>
      </c>
      <c r="F67" s="50">
        <v>13662031</v>
      </c>
      <c r="G67" s="50">
        <f t="shared" si="1"/>
        <v>155904</v>
      </c>
      <c r="H67" s="52"/>
      <c r="I67" s="49" t="s">
        <v>171</v>
      </c>
      <c r="J67" s="3"/>
    </row>
    <row r="68" spans="2:10" ht="12.75">
      <c r="B68" s="48">
        <v>321</v>
      </c>
      <c r="C68" s="48" t="s">
        <v>50</v>
      </c>
      <c r="D68" s="49">
        <v>305035</v>
      </c>
      <c r="E68" s="50">
        <v>2296281</v>
      </c>
      <c r="F68" s="50">
        <v>1665297</v>
      </c>
      <c r="G68" s="50">
        <f t="shared" si="1"/>
        <v>630984</v>
      </c>
      <c r="H68" s="52"/>
      <c r="I68" s="49" t="s">
        <v>171</v>
      </c>
      <c r="J68" s="3"/>
    </row>
    <row r="69" spans="2:9" ht="12.75">
      <c r="B69" s="48">
        <v>322</v>
      </c>
      <c r="C69" s="48" t="s">
        <v>80</v>
      </c>
      <c r="D69" s="49">
        <v>301055</v>
      </c>
      <c r="E69" s="50">
        <f>31809488+180532</f>
        <v>31990020</v>
      </c>
      <c r="F69" s="50">
        <f>31669873+22551</f>
        <v>31692424</v>
      </c>
      <c r="G69" s="50">
        <f t="shared" si="1"/>
        <v>297596</v>
      </c>
      <c r="H69" s="52"/>
      <c r="I69" s="49" t="s">
        <v>160</v>
      </c>
    </row>
    <row r="70" spans="2:10" ht="12.75">
      <c r="B70" s="48">
        <v>322</v>
      </c>
      <c r="C70" s="48" t="s">
        <v>81</v>
      </c>
      <c r="D70" s="49">
        <v>305051</v>
      </c>
      <c r="E70" s="50">
        <v>5748351</v>
      </c>
      <c r="F70" s="50">
        <v>5281233</v>
      </c>
      <c r="G70" s="50">
        <f t="shared" si="1"/>
        <v>467118</v>
      </c>
      <c r="H70" s="52"/>
      <c r="I70" s="49" t="s">
        <v>160</v>
      </c>
      <c r="J70" s="3"/>
    </row>
    <row r="71" spans="2:9" ht="12.75">
      <c r="B71" s="48">
        <v>324</v>
      </c>
      <c r="C71" s="48" t="s">
        <v>51</v>
      </c>
      <c r="D71" s="49">
        <v>301059</v>
      </c>
      <c r="E71" s="50">
        <v>8385592</v>
      </c>
      <c r="F71" s="50">
        <v>7973383</v>
      </c>
      <c r="G71" s="50">
        <f>E71-F71</f>
        <v>412209</v>
      </c>
      <c r="H71" s="51" t="s">
        <v>196</v>
      </c>
      <c r="I71" s="49" t="s">
        <v>169</v>
      </c>
    </row>
    <row r="72" spans="2:10" ht="12.75">
      <c r="B72" s="48">
        <v>324</v>
      </c>
      <c r="C72" s="48" t="s">
        <v>52</v>
      </c>
      <c r="D72" s="49">
        <v>305053</v>
      </c>
      <c r="E72" s="50">
        <v>2543557</v>
      </c>
      <c r="F72" s="50">
        <v>1815340</v>
      </c>
      <c r="G72" s="50">
        <f t="shared" si="1"/>
        <v>728217</v>
      </c>
      <c r="H72" s="51"/>
      <c r="I72" s="49" t="s">
        <v>169</v>
      </c>
      <c r="J72" s="3"/>
    </row>
    <row r="73" spans="2:10" ht="12.75">
      <c r="B73" s="48">
        <v>325</v>
      </c>
      <c r="C73" s="48" t="s">
        <v>53</v>
      </c>
      <c r="D73" s="49">
        <v>378001</v>
      </c>
      <c r="E73" s="50">
        <v>9900271</v>
      </c>
      <c r="F73" s="50">
        <v>9749928</v>
      </c>
      <c r="G73" s="50">
        <f t="shared" si="1"/>
        <v>150343</v>
      </c>
      <c r="H73" s="52"/>
      <c r="I73" s="49" t="s">
        <v>161</v>
      </c>
      <c r="J73" s="3"/>
    </row>
    <row r="74" spans="2:9" s="17" customFormat="1" ht="12.75">
      <c r="B74" s="48">
        <v>102</v>
      </c>
      <c r="C74" s="48" t="s">
        <v>144</v>
      </c>
      <c r="D74" s="49" t="s">
        <v>86</v>
      </c>
      <c r="E74" s="50">
        <v>8054773</v>
      </c>
      <c r="F74" s="50">
        <v>5170691</v>
      </c>
      <c r="G74" s="50">
        <f>E74-F74</f>
        <v>2884082</v>
      </c>
      <c r="H74" s="52" t="s">
        <v>196</v>
      </c>
      <c r="I74" s="49" t="s">
        <v>145</v>
      </c>
    </row>
    <row r="75" spans="2:9" ht="12.75">
      <c r="B75" s="48">
        <v>110</v>
      </c>
      <c r="C75" s="48" t="s">
        <v>54</v>
      </c>
      <c r="D75" s="49" t="s">
        <v>86</v>
      </c>
      <c r="E75" s="50">
        <f>30830581+3650717</f>
        <v>34481298</v>
      </c>
      <c r="F75" s="50">
        <f>19786939+1163270</f>
        <v>20950209</v>
      </c>
      <c r="G75" s="50">
        <f aca="true" t="shared" si="2" ref="G75:G84">E75-F75</f>
        <v>13531089</v>
      </c>
      <c r="H75" s="51" t="s">
        <v>196</v>
      </c>
      <c r="I75" s="57" t="s">
        <v>167</v>
      </c>
    </row>
    <row r="76" spans="2:9" s="17" customFormat="1" ht="12.75">
      <c r="B76" s="48">
        <v>110</v>
      </c>
      <c r="C76" s="56" t="s">
        <v>166</v>
      </c>
      <c r="D76" s="49"/>
      <c r="E76" s="50"/>
      <c r="F76" s="50"/>
      <c r="G76" s="50">
        <f>-343000-1464190</f>
        <v>-1807190</v>
      </c>
      <c r="H76" s="51"/>
      <c r="I76" s="57" t="s">
        <v>167</v>
      </c>
    </row>
    <row r="77" spans="2:9" ht="15" customHeight="1">
      <c r="B77" s="48">
        <v>109</v>
      </c>
      <c r="C77" s="48" t="s">
        <v>55</v>
      </c>
      <c r="D77" s="58" t="s">
        <v>87</v>
      </c>
      <c r="E77" s="50">
        <f>1044242+4781636</f>
        <v>5825878</v>
      </c>
      <c r="F77" s="50">
        <f>322549+4107541</f>
        <v>4430090</v>
      </c>
      <c r="G77" s="50">
        <f t="shared" si="2"/>
        <v>1395788</v>
      </c>
      <c r="H77" s="52"/>
      <c r="I77" s="49" t="s">
        <v>165</v>
      </c>
    </row>
    <row r="78" spans="2:9" ht="15" customHeight="1">
      <c r="B78" s="48">
        <v>107</v>
      </c>
      <c r="C78" s="48" t="s">
        <v>119</v>
      </c>
      <c r="D78" s="49">
        <v>375035</v>
      </c>
      <c r="E78" s="50">
        <v>180477</v>
      </c>
      <c r="F78" s="50">
        <v>180036</v>
      </c>
      <c r="G78" s="50">
        <f t="shared" si="2"/>
        <v>441</v>
      </c>
      <c r="H78" s="52"/>
      <c r="I78" s="57" t="s">
        <v>168</v>
      </c>
    </row>
    <row r="79" spans="2:9" ht="12.75">
      <c r="B79" s="48">
        <v>601</v>
      </c>
      <c r="C79" s="48" t="s">
        <v>61</v>
      </c>
      <c r="D79" s="49">
        <v>306001</v>
      </c>
      <c r="E79" s="59">
        <v>1058230</v>
      </c>
      <c r="F79" s="59">
        <v>888182</v>
      </c>
      <c r="G79" s="50">
        <f t="shared" si="2"/>
        <v>170048</v>
      </c>
      <c r="H79" s="52" t="s">
        <v>196</v>
      </c>
      <c r="I79" s="60" t="s">
        <v>163</v>
      </c>
    </row>
    <row r="80" spans="2:11" ht="28.5" customHeight="1">
      <c r="B80" s="61">
        <v>605</v>
      </c>
      <c r="C80" s="62" t="s">
        <v>65</v>
      </c>
      <c r="D80" s="49">
        <v>489005</v>
      </c>
      <c r="E80" s="50">
        <f>36800+6713470</f>
        <v>6750270</v>
      </c>
      <c r="F80" s="50">
        <v>6325580</v>
      </c>
      <c r="G80" s="59">
        <f t="shared" si="2"/>
        <v>424690</v>
      </c>
      <c r="H80" s="63"/>
      <c r="I80" s="49" t="s">
        <v>173</v>
      </c>
      <c r="K80" s="3"/>
    </row>
    <row r="81" spans="2:11" ht="30" customHeight="1">
      <c r="B81" s="61">
        <v>605</v>
      </c>
      <c r="C81" s="64" t="s">
        <v>118</v>
      </c>
      <c r="D81" s="58" t="s">
        <v>56</v>
      </c>
      <c r="E81" s="50">
        <f>134019420-E80</f>
        <v>127269150</v>
      </c>
      <c r="F81" s="50">
        <f>130842923-F80</f>
        <v>124517343</v>
      </c>
      <c r="G81" s="59">
        <f t="shared" si="2"/>
        <v>2751807</v>
      </c>
      <c r="H81" s="63"/>
      <c r="I81" s="49" t="s">
        <v>173</v>
      </c>
      <c r="J81" s="3"/>
      <c r="K81" s="3"/>
    </row>
    <row r="82" spans="2:9" ht="12.75">
      <c r="B82" s="48">
        <v>606</v>
      </c>
      <c r="C82" s="48" t="s">
        <v>57</v>
      </c>
      <c r="D82" s="49">
        <v>304001</v>
      </c>
      <c r="E82" s="50">
        <f>14871427+100000</f>
        <v>14971427</v>
      </c>
      <c r="F82" s="50">
        <f>13431248+100000</f>
        <v>13531248</v>
      </c>
      <c r="G82" s="50">
        <f t="shared" si="2"/>
        <v>1440179</v>
      </c>
      <c r="H82" s="52" t="s">
        <v>196</v>
      </c>
      <c r="I82" s="57" t="s">
        <v>164</v>
      </c>
    </row>
    <row r="83" spans="2:9" ht="18" customHeight="1">
      <c r="B83" s="56">
        <v>608</v>
      </c>
      <c r="C83" s="65" t="s">
        <v>58</v>
      </c>
      <c r="D83" s="66" t="s">
        <v>68</v>
      </c>
      <c r="E83" s="67">
        <v>21265040</v>
      </c>
      <c r="F83" s="67">
        <v>19974585</v>
      </c>
      <c r="G83" s="50">
        <f t="shared" si="2"/>
        <v>1290455</v>
      </c>
      <c r="H83" s="52" t="s">
        <v>196</v>
      </c>
      <c r="I83" s="57" t="s">
        <v>172</v>
      </c>
    </row>
    <row r="84" spans="2:9" ht="12.75">
      <c r="B84" s="48">
        <v>612</v>
      </c>
      <c r="C84" s="48" t="s">
        <v>59</v>
      </c>
      <c r="D84" s="49">
        <v>308005</v>
      </c>
      <c r="E84" s="50">
        <v>6222154</v>
      </c>
      <c r="F84" s="50">
        <v>5806845</v>
      </c>
      <c r="G84" s="50">
        <f t="shared" si="2"/>
        <v>415309</v>
      </c>
      <c r="H84" s="52"/>
      <c r="I84" s="49" t="s">
        <v>146</v>
      </c>
    </row>
    <row r="85" spans="2:10" ht="12.75">
      <c r="B85" s="48">
        <v>612</v>
      </c>
      <c r="C85" s="48" t="s">
        <v>60</v>
      </c>
      <c r="D85" s="49">
        <v>523005</v>
      </c>
      <c r="E85" s="50">
        <v>22580903</v>
      </c>
      <c r="F85" s="50">
        <v>21811183</v>
      </c>
      <c r="G85" s="50">
        <f>E85-F85</f>
        <v>769720</v>
      </c>
      <c r="H85" s="52"/>
      <c r="I85" s="49" t="s">
        <v>146</v>
      </c>
      <c r="J85" s="3"/>
    </row>
    <row r="86" spans="2:10" ht="12.75">
      <c r="B86" s="48">
        <v>612</v>
      </c>
      <c r="C86" s="56" t="s">
        <v>82</v>
      </c>
      <c r="D86" s="49">
        <v>301061</v>
      </c>
      <c r="E86" s="50">
        <v>2377815</v>
      </c>
      <c r="F86" s="50">
        <v>2154012</v>
      </c>
      <c r="G86" s="50">
        <f>E86-F86</f>
        <v>223803</v>
      </c>
      <c r="H86" s="52"/>
      <c r="I86" s="49" t="s">
        <v>146</v>
      </c>
      <c r="J86" s="3"/>
    </row>
    <row r="87" spans="2:10" ht="12.75">
      <c r="B87" s="48">
        <v>329</v>
      </c>
      <c r="C87" s="56" t="s">
        <v>83</v>
      </c>
      <c r="D87" s="49">
        <v>346005</v>
      </c>
      <c r="E87" s="50">
        <v>5594753</v>
      </c>
      <c r="F87" s="50">
        <v>4837310</v>
      </c>
      <c r="G87" s="50">
        <f>E87-F87</f>
        <v>757443</v>
      </c>
      <c r="H87" s="52" t="s">
        <v>196</v>
      </c>
      <c r="I87" s="57" t="s">
        <v>147</v>
      </c>
      <c r="J87" s="3"/>
    </row>
    <row r="88" spans="2:9" ht="12.75">
      <c r="B88" s="48"/>
      <c r="C88" s="48"/>
      <c r="D88" s="49"/>
      <c r="E88" s="50"/>
      <c r="F88" s="50"/>
      <c r="G88" s="50"/>
      <c r="H88" s="52"/>
      <c r="I88" s="49"/>
    </row>
    <row r="89" spans="2:9" ht="12.75">
      <c r="B89" s="68" t="s">
        <v>121</v>
      </c>
      <c r="C89" s="68"/>
      <c r="D89" s="49"/>
      <c r="E89" s="69">
        <f>SUM(E9:E88)</f>
        <v>878467895</v>
      </c>
      <c r="F89" s="69">
        <f>SUM(F9:F88)</f>
        <v>830579296</v>
      </c>
      <c r="G89" s="69">
        <f>SUM(G9:G87)</f>
        <v>46081409</v>
      </c>
      <c r="H89" s="70"/>
      <c r="I89" s="69"/>
    </row>
    <row r="90" spans="5:9" s="17" customFormat="1" ht="12.75">
      <c r="E90" s="18"/>
      <c r="F90" s="18"/>
      <c r="G90" s="18"/>
      <c r="H90" s="43"/>
      <c r="I90" s="5"/>
    </row>
  </sheetData>
  <mergeCells count="12">
    <mergeCell ref="H7:I7"/>
    <mergeCell ref="H75:H76"/>
    <mergeCell ref="H29:H30"/>
    <mergeCell ref="H38:H39"/>
    <mergeCell ref="H42:H43"/>
    <mergeCell ref="H44:H47"/>
    <mergeCell ref="H48:H49"/>
    <mergeCell ref="H50:H52"/>
    <mergeCell ref="H53:H54"/>
    <mergeCell ref="H57:H61"/>
    <mergeCell ref="H62:H63"/>
    <mergeCell ref="H71:H72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8450-15 Sag nr. 14-9087&amp;R&amp;P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40.00390625" style="0" customWidth="1"/>
    <col min="4" max="4" width="11.8515625" style="0" customWidth="1"/>
    <col min="5" max="5" width="10.421875" style="0" customWidth="1"/>
    <col min="6" max="6" width="13.421875" style="0" customWidth="1"/>
    <col min="7" max="7" width="8.57421875" style="4" customWidth="1"/>
  </cols>
  <sheetData>
    <row r="1" spans="1:10" ht="13.5" thickBot="1">
      <c r="A1" s="17"/>
      <c r="B1" s="19"/>
      <c r="C1" s="19"/>
      <c r="D1" s="19"/>
      <c r="E1" s="19"/>
      <c r="F1" s="19"/>
      <c r="G1" s="19"/>
      <c r="H1" s="19"/>
      <c r="I1" s="19"/>
      <c r="J1" s="19"/>
    </row>
    <row r="2" spans="1:10" ht="26.25" thickBot="1">
      <c r="A2" s="17"/>
      <c r="B2" s="45" t="s">
        <v>174</v>
      </c>
      <c r="C2" s="46"/>
      <c r="D2" s="46"/>
      <c r="E2" s="46"/>
      <c r="F2" s="47"/>
      <c r="G2" s="32"/>
      <c r="H2" s="19"/>
      <c r="I2" s="19"/>
      <c r="J2" s="19"/>
    </row>
    <row r="3" spans="1:10" ht="12.75">
      <c r="A3" s="17"/>
      <c r="B3" s="17"/>
      <c r="C3" s="17"/>
      <c r="D3" s="17"/>
      <c r="E3" s="17"/>
      <c r="F3" s="17"/>
      <c r="H3" s="17"/>
      <c r="I3" s="17"/>
      <c r="J3" s="17"/>
    </row>
    <row r="4" spans="1:10" ht="18">
      <c r="A4" s="17"/>
      <c r="B4" s="22" t="s">
        <v>0</v>
      </c>
      <c r="C4" s="20"/>
      <c r="D4" s="19"/>
      <c r="E4" s="19"/>
      <c r="F4" s="19"/>
      <c r="G4" s="19"/>
      <c r="H4" s="19"/>
      <c r="I4" s="19"/>
      <c r="J4" s="19"/>
    </row>
    <row r="5" spans="1:10" ht="18">
      <c r="A5" s="17"/>
      <c r="B5" s="22" t="s">
        <v>2</v>
      </c>
      <c r="C5" s="19"/>
      <c r="D5" s="19"/>
      <c r="E5" s="19"/>
      <c r="F5" s="19"/>
      <c r="G5" s="19"/>
      <c r="H5" s="19"/>
      <c r="I5" s="19"/>
      <c r="J5" s="19"/>
    </row>
    <row r="6" spans="1:10" ht="38.25">
      <c r="A6" s="17"/>
      <c r="B6" s="24" t="s">
        <v>120</v>
      </c>
      <c r="C6" s="24" t="s">
        <v>6</v>
      </c>
      <c r="D6" s="25" t="s">
        <v>124</v>
      </c>
      <c r="E6" s="25" t="s">
        <v>125</v>
      </c>
      <c r="F6" s="23" t="s">
        <v>122</v>
      </c>
      <c r="G6" s="25" t="s">
        <v>3</v>
      </c>
      <c r="H6" s="19"/>
      <c r="I6" s="19"/>
      <c r="J6" s="19"/>
    </row>
    <row r="7" spans="1:10" ht="38.25">
      <c r="A7" s="17"/>
      <c r="B7" s="19"/>
      <c r="C7" s="19"/>
      <c r="D7" s="19"/>
      <c r="E7" s="19"/>
      <c r="F7" s="27" t="s">
        <v>4</v>
      </c>
      <c r="G7" s="19"/>
      <c r="H7" s="19"/>
      <c r="I7" s="19"/>
      <c r="J7" s="19"/>
    </row>
    <row r="8" spans="1:10" ht="12.75">
      <c r="A8" s="17"/>
      <c r="B8" s="30"/>
      <c r="C8" s="29"/>
      <c r="D8" s="31"/>
      <c r="E8" s="31"/>
      <c r="F8" s="31"/>
      <c r="G8" s="19"/>
      <c r="H8" s="19"/>
      <c r="I8" s="19"/>
      <c r="J8" s="19"/>
    </row>
    <row r="9" spans="1:10" ht="12.75">
      <c r="A9" s="17"/>
      <c r="B9" s="38" t="s">
        <v>88</v>
      </c>
      <c r="C9" s="39" t="s">
        <v>100</v>
      </c>
      <c r="D9" s="31"/>
      <c r="E9" s="31"/>
      <c r="F9" s="31"/>
      <c r="G9" s="21"/>
      <c r="H9" s="19"/>
      <c r="I9" s="19"/>
      <c r="J9" s="19"/>
    </row>
    <row r="10" spans="1:10" ht="38.25">
      <c r="A10" s="17"/>
      <c r="B10" s="38" t="s">
        <v>93</v>
      </c>
      <c r="C10" s="34" t="s">
        <v>175</v>
      </c>
      <c r="D10" s="31">
        <v>192389</v>
      </c>
      <c r="E10" s="31">
        <v>35000</v>
      </c>
      <c r="F10" s="31">
        <v>157389</v>
      </c>
      <c r="G10" s="21"/>
      <c r="H10" s="19"/>
      <c r="I10" s="19"/>
      <c r="J10" s="19"/>
    </row>
    <row r="11" spans="1:10" ht="12.75">
      <c r="A11" s="17"/>
      <c r="B11" s="38" t="s">
        <v>90</v>
      </c>
      <c r="C11" s="33" t="s">
        <v>176</v>
      </c>
      <c r="D11" s="31">
        <v>204903</v>
      </c>
      <c r="E11" s="31">
        <v>72961</v>
      </c>
      <c r="F11" s="31">
        <v>131942</v>
      </c>
      <c r="G11" s="21"/>
      <c r="H11" s="19"/>
      <c r="I11" s="19"/>
      <c r="J11" s="19"/>
    </row>
    <row r="12" spans="1:10" ht="12.75">
      <c r="A12" s="17"/>
      <c r="B12" s="38" t="s">
        <v>91</v>
      </c>
      <c r="C12" s="33" t="s">
        <v>92</v>
      </c>
      <c r="D12" s="31">
        <v>200000</v>
      </c>
      <c r="E12" s="31">
        <v>0</v>
      </c>
      <c r="F12" s="31">
        <v>200000</v>
      </c>
      <c r="G12" s="21"/>
      <c r="H12" s="19"/>
      <c r="I12" s="19"/>
      <c r="J12" s="19"/>
    </row>
    <row r="13" spans="1:10" ht="12.75">
      <c r="A13" s="17"/>
      <c r="B13" s="36" t="s">
        <v>94</v>
      </c>
      <c r="C13" s="35" t="s">
        <v>95</v>
      </c>
      <c r="D13" s="31">
        <v>420769</v>
      </c>
      <c r="E13" s="31">
        <v>362752</v>
      </c>
      <c r="F13" s="31">
        <v>58017</v>
      </c>
      <c r="G13" s="21"/>
      <c r="H13" s="19"/>
      <c r="I13" s="19"/>
      <c r="J13" s="19"/>
    </row>
    <row r="14" spans="1:10" ht="12.75">
      <c r="A14" s="17"/>
      <c r="B14" s="37" t="s">
        <v>96</v>
      </c>
      <c r="C14" s="35" t="s">
        <v>177</v>
      </c>
      <c r="D14" s="31">
        <v>18874906</v>
      </c>
      <c r="E14" s="31">
        <v>17441943</v>
      </c>
      <c r="F14" s="31">
        <v>1432963</v>
      </c>
      <c r="G14" s="21"/>
      <c r="H14" s="19"/>
      <c r="I14" s="19"/>
      <c r="J14" s="19"/>
    </row>
    <row r="15" spans="1:10" ht="12.75">
      <c r="A15" s="17"/>
      <c r="B15" s="36" t="s">
        <v>97</v>
      </c>
      <c r="C15" s="35" t="s">
        <v>98</v>
      </c>
      <c r="D15" s="31">
        <v>930627</v>
      </c>
      <c r="E15" s="31">
        <v>769773</v>
      </c>
      <c r="F15" s="31">
        <v>160854</v>
      </c>
      <c r="G15" s="21"/>
      <c r="H15" s="19"/>
      <c r="I15" s="19"/>
      <c r="J15" s="19"/>
    </row>
    <row r="16" spans="1:10" ht="12.75">
      <c r="A16" s="17"/>
      <c r="B16" s="36" t="s">
        <v>178</v>
      </c>
      <c r="C16" s="35" t="s">
        <v>179</v>
      </c>
      <c r="D16" s="31">
        <v>2500000</v>
      </c>
      <c r="E16" s="31">
        <v>1281901</v>
      </c>
      <c r="F16" s="31">
        <v>1218099</v>
      </c>
      <c r="G16" s="21"/>
      <c r="H16" s="19"/>
      <c r="I16" s="19"/>
      <c r="J16" s="19"/>
    </row>
    <row r="17" spans="1:10" ht="12.75">
      <c r="A17" s="17"/>
      <c r="B17" s="38" t="s">
        <v>99</v>
      </c>
      <c r="C17" s="39" t="s">
        <v>100</v>
      </c>
      <c r="D17" s="31"/>
      <c r="E17" s="31"/>
      <c r="F17" s="31"/>
      <c r="G17" s="21"/>
      <c r="H17" s="17"/>
      <c r="I17" s="17"/>
      <c r="J17" s="17"/>
    </row>
    <row r="18" spans="1:10" ht="12.75">
      <c r="A18" s="17"/>
      <c r="B18" s="38" t="s">
        <v>102</v>
      </c>
      <c r="C18" s="33" t="s">
        <v>180</v>
      </c>
      <c r="D18" s="31">
        <v>106300</v>
      </c>
      <c r="E18" s="31">
        <v>37742</v>
      </c>
      <c r="F18" s="31">
        <v>68558</v>
      </c>
      <c r="G18" s="21"/>
      <c r="H18" s="17"/>
      <c r="I18" s="17"/>
      <c r="J18" s="17"/>
    </row>
    <row r="19" spans="1:10" ht="12.75">
      <c r="A19" s="17"/>
      <c r="B19" s="38" t="s">
        <v>101</v>
      </c>
      <c r="C19" s="33" t="s">
        <v>181</v>
      </c>
      <c r="D19" s="31">
        <v>244677</v>
      </c>
      <c r="E19" s="31">
        <v>100000</v>
      </c>
      <c r="F19" s="31">
        <v>144677</v>
      </c>
      <c r="G19" s="21"/>
      <c r="H19" s="17"/>
      <c r="I19" s="17"/>
      <c r="J19" s="17"/>
    </row>
    <row r="20" spans="1:10" ht="12.75">
      <c r="A20" s="17"/>
      <c r="B20" s="37" t="s">
        <v>103</v>
      </c>
      <c r="C20" s="35" t="s">
        <v>104</v>
      </c>
      <c r="D20" s="31">
        <v>36496</v>
      </c>
      <c r="E20" s="31">
        <v>66191</v>
      </c>
      <c r="F20" s="31">
        <v>-29695</v>
      </c>
      <c r="G20" s="21"/>
      <c r="H20" s="17"/>
      <c r="I20" s="17"/>
      <c r="J20" s="17"/>
    </row>
    <row r="21" spans="1:10" ht="12.75">
      <c r="A21" s="17"/>
      <c r="B21" s="37" t="s">
        <v>105</v>
      </c>
      <c r="C21" s="35" t="s">
        <v>106</v>
      </c>
      <c r="D21" s="31">
        <v>506759</v>
      </c>
      <c r="E21" s="31">
        <v>3481</v>
      </c>
      <c r="F21" s="31">
        <v>503278</v>
      </c>
      <c r="G21" s="21"/>
      <c r="H21" s="17"/>
      <c r="I21" s="17"/>
      <c r="J21" s="17"/>
    </row>
    <row r="22" spans="1:10" ht="12.75">
      <c r="A22" s="17"/>
      <c r="B22" s="38" t="s">
        <v>107</v>
      </c>
      <c r="C22" s="35" t="s">
        <v>89</v>
      </c>
      <c r="D22" s="31"/>
      <c r="E22" s="31"/>
      <c r="F22" s="31"/>
      <c r="G22" s="21"/>
      <c r="H22" s="17"/>
      <c r="I22" s="17"/>
      <c r="J22" s="17"/>
    </row>
    <row r="23" spans="1:10" ht="12.75">
      <c r="A23" s="17"/>
      <c r="B23" s="38" t="s">
        <v>182</v>
      </c>
      <c r="C23" s="33" t="s">
        <v>183</v>
      </c>
      <c r="D23" s="31">
        <v>1190000</v>
      </c>
      <c r="E23" s="31">
        <v>1050740</v>
      </c>
      <c r="F23" s="31">
        <v>139260</v>
      </c>
      <c r="G23" s="21"/>
      <c r="H23" s="17"/>
      <c r="I23" s="17"/>
      <c r="J23" s="17"/>
    </row>
    <row r="24" spans="1:10" ht="12.75">
      <c r="A24" s="17"/>
      <c r="B24" s="36" t="s">
        <v>108</v>
      </c>
      <c r="C24" s="35" t="s">
        <v>109</v>
      </c>
      <c r="D24" s="31">
        <v>415499</v>
      </c>
      <c r="E24" s="31">
        <v>262488</v>
      </c>
      <c r="F24" s="31">
        <v>153011</v>
      </c>
      <c r="G24" s="21"/>
      <c r="H24" s="17"/>
      <c r="I24" s="17"/>
      <c r="J24" s="17"/>
    </row>
    <row r="25" spans="1:10" ht="12.75">
      <c r="A25" s="17"/>
      <c r="B25" s="36" t="s">
        <v>110</v>
      </c>
      <c r="C25" s="35" t="s">
        <v>111</v>
      </c>
      <c r="D25" s="31">
        <v>-31367</v>
      </c>
      <c r="E25" s="31">
        <v>0</v>
      </c>
      <c r="F25" s="31">
        <v>-31367</v>
      </c>
      <c r="G25" s="21"/>
      <c r="H25" s="17"/>
      <c r="I25" s="17"/>
      <c r="J25" s="17"/>
    </row>
    <row r="26" spans="1:10" ht="12.75">
      <c r="A26" s="17"/>
      <c r="B26" s="36" t="s">
        <v>184</v>
      </c>
      <c r="C26" s="35" t="s">
        <v>185</v>
      </c>
      <c r="D26" s="31">
        <v>2515600</v>
      </c>
      <c r="E26" s="31">
        <v>1942560</v>
      </c>
      <c r="F26" s="31">
        <v>573040</v>
      </c>
      <c r="G26" s="21"/>
      <c r="H26" s="17"/>
      <c r="I26" s="17"/>
      <c r="J26" s="17"/>
    </row>
    <row r="27" spans="1:10" ht="12.75">
      <c r="A27" s="17"/>
      <c r="B27" s="36" t="s">
        <v>186</v>
      </c>
      <c r="C27" s="35" t="s">
        <v>187</v>
      </c>
      <c r="D27" s="31">
        <v>3168750</v>
      </c>
      <c r="E27" s="31">
        <v>1524432</v>
      </c>
      <c r="F27" s="31">
        <v>1644318</v>
      </c>
      <c r="G27" s="21"/>
      <c r="H27" s="17"/>
      <c r="I27" s="17"/>
      <c r="J27" s="17"/>
    </row>
    <row r="28" spans="1:10" ht="12.75">
      <c r="A28" s="17"/>
      <c r="B28" s="36" t="s">
        <v>188</v>
      </c>
      <c r="C28" s="35" t="s">
        <v>189</v>
      </c>
      <c r="D28" s="31">
        <v>2098250</v>
      </c>
      <c r="E28" s="31">
        <v>1493770</v>
      </c>
      <c r="F28" s="31">
        <v>604480</v>
      </c>
      <c r="G28" s="21"/>
      <c r="H28" s="17"/>
      <c r="I28" s="17"/>
      <c r="J28" s="17"/>
    </row>
    <row r="29" spans="1:10" ht="12.75">
      <c r="A29" s="17"/>
      <c r="B29" s="37" t="s">
        <v>112</v>
      </c>
      <c r="C29" s="35" t="s">
        <v>113</v>
      </c>
      <c r="D29" s="31">
        <v>18074</v>
      </c>
      <c r="E29" s="31">
        <v>0</v>
      </c>
      <c r="F29" s="31">
        <v>18074</v>
      </c>
      <c r="G29" s="21"/>
      <c r="H29" s="17"/>
      <c r="I29" s="17"/>
      <c r="J29" s="17"/>
    </row>
    <row r="30" spans="1:10" ht="12.75">
      <c r="A30" s="17"/>
      <c r="B30" s="36" t="s">
        <v>190</v>
      </c>
      <c r="C30" s="35" t="s">
        <v>191</v>
      </c>
      <c r="D30" s="31">
        <v>1850000</v>
      </c>
      <c r="E30" s="31">
        <v>1685150</v>
      </c>
      <c r="F30" s="31">
        <v>164850</v>
      </c>
      <c r="G30" s="21"/>
      <c r="H30" s="17"/>
      <c r="I30" s="17"/>
      <c r="J30" s="17"/>
    </row>
    <row r="31" spans="1:10" ht="12.75">
      <c r="A31" s="17"/>
      <c r="B31" s="36" t="s">
        <v>114</v>
      </c>
      <c r="C31" s="35" t="s">
        <v>115</v>
      </c>
      <c r="D31" s="31">
        <v>312891</v>
      </c>
      <c r="E31" s="31">
        <v>305186</v>
      </c>
      <c r="F31" s="31">
        <v>7705</v>
      </c>
      <c r="G31" s="21"/>
      <c r="H31" s="17"/>
      <c r="I31" s="17"/>
      <c r="J31" s="17"/>
    </row>
    <row r="32" spans="1:10" ht="12.75">
      <c r="A32" s="17"/>
      <c r="B32" s="36" t="s">
        <v>192</v>
      </c>
      <c r="C32" s="39" t="s">
        <v>100</v>
      </c>
      <c r="D32" s="31"/>
      <c r="E32" s="31"/>
      <c r="F32" s="31"/>
      <c r="G32" s="21"/>
      <c r="H32" s="17"/>
      <c r="I32" s="17"/>
      <c r="J32" s="17"/>
    </row>
    <row r="33" spans="1:10" ht="12.75">
      <c r="A33" s="17"/>
      <c r="B33" s="38" t="s">
        <v>116</v>
      </c>
      <c r="C33" s="33" t="s">
        <v>193</v>
      </c>
      <c r="D33" s="31">
        <v>2575000</v>
      </c>
      <c r="E33" s="31">
        <v>2335303</v>
      </c>
      <c r="F33" s="31">
        <v>239697</v>
      </c>
      <c r="G33" s="21"/>
      <c r="H33" s="17"/>
      <c r="I33" s="17"/>
      <c r="J33" s="17"/>
    </row>
    <row r="34" spans="1:10" ht="12.75">
      <c r="A34" s="17"/>
      <c r="B34" s="38" t="s">
        <v>117</v>
      </c>
      <c r="C34" s="33" t="s">
        <v>194</v>
      </c>
      <c r="D34" s="31">
        <v>495000</v>
      </c>
      <c r="E34" s="31">
        <v>407717</v>
      </c>
      <c r="F34" s="31">
        <v>87283</v>
      </c>
      <c r="G34" s="21"/>
      <c r="H34" s="17"/>
      <c r="I34" s="17"/>
      <c r="J34" s="17"/>
    </row>
    <row r="35" spans="1:10" ht="12.75">
      <c r="A35" s="17"/>
      <c r="B35" s="26"/>
      <c r="C35" s="26"/>
      <c r="D35" s="28">
        <v>38825523</v>
      </c>
      <c r="E35" s="28">
        <v>31179090</v>
      </c>
      <c r="F35" s="28">
        <v>7646433</v>
      </c>
      <c r="G35" s="19"/>
      <c r="H35" s="17"/>
      <c r="I35" s="17"/>
      <c r="J35" s="17"/>
    </row>
  </sheetData>
  <mergeCells count="1">
    <mergeCell ref="B2:F2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886-15 Sag nr. 16120-13&amp;R&amp;P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Tajma Demirovic</cp:lastModifiedBy>
  <cp:lastPrinted>2015-02-25T08:33:25Z</cp:lastPrinted>
  <dcterms:created xsi:type="dcterms:W3CDTF">2008-01-30T07:27:00Z</dcterms:created>
  <dcterms:modified xsi:type="dcterms:W3CDTF">2015-02-25T08:35:40Z</dcterms:modified>
  <cp:category/>
  <cp:version/>
  <cp:contentType/>
  <cp:contentStatus/>
</cp:coreProperties>
</file>